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7995" activeTab="0"/>
  </bookViews>
  <sheets>
    <sheet name="12AX7single改造案" sheetId="1" r:id="rId1"/>
  </sheets>
  <definedNames/>
  <calcPr fullCalcOnLoad="1"/>
</workbook>
</file>

<file path=xl/sharedStrings.xml><?xml version="1.0" encoding="utf-8"?>
<sst xmlns="http://schemas.openxmlformats.org/spreadsheetml/2006/main" count="60" uniqueCount="47">
  <si>
    <t>黄色のＣｅｌｌのデータを変えるとグラフの様子がかわります。</t>
  </si>
  <si>
    <t>ｽｸﾘｰﾝグリッド電流</t>
  </si>
  <si>
    <t>mA</t>
  </si>
  <si>
    <t>プレート電圧</t>
  </si>
  <si>
    <t>Maｘ</t>
  </si>
  <si>
    <t>W</t>
  </si>
  <si>
    <t>プレート損失</t>
  </si>
  <si>
    <t>入力電圧</t>
  </si>
  <si>
    <t>Ｋ抵抗</t>
  </si>
  <si>
    <t>Ω</t>
  </si>
  <si>
    <t>プレート～アース間電圧</t>
  </si>
  <si>
    <t>V</t>
  </si>
  <si>
    <t>バイアス</t>
  </si>
  <si>
    <t>V</t>
  </si>
  <si>
    <t>スクリーングリッド電圧</t>
  </si>
  <si>
    <t>カソード電圧</t>
  </si>
  <si>
    <t>Ep</t>
  </si>
  <si>
    <t>Ip</t>
  </si>
  <si>
    <t>12AX7</t>
  </si>
  <si>
    <t>シングルの前段のロードライン</t>
  </si>
  <si>
    <t>交流負荷</t>
  </si>
  <si>
    <t>プレート抵抗</t>
  </si>
  <si>
    <t>K</t>
  </si>
  <si>
    <t>増幅率μ</t>
  </si>
  <si>
    <t>動作点電圧</t>
  </si>
  <si>
    <t>V</t>
  </si>
  <si>
    <t>内部抵抗ｒｐ</t>
  </si>
  <si>
    <t>Ω</t>
  </si>
  <si>
    <t>動作点電流</t>
  </si>
  <si>
    <t>利得</t>
  </si>
  <si>
    <t>プレート電流</t>
  </si>
  <si>
    <r>
      <t>V</t>
    </r>
    <r>
      <rPr>
        <sz val="10"/>
        <rFont val="ＭＳ Ｐゴシック"/>
        <family val="3"/>
      </rPr>
      <t>の入力があったと想定</t>
    </r>
  </si>
  <si>
    <t>Ep</t>
  </si>
  <si>
    <t>Ip</t>
  </si>
  <si>
    <t>Ipmin</t>
  </si>
  <si>
    <t>Epmax</t>
  </si>
  <si>
    <t>AC</t>
  </si>
  <si>
    <t>k2Ep</t>
  </si>
  <si>
    <t>k2AC</t>
  </si>
  <si>
    <t>2次歪計算用</t>
  </si>
  <si>
    <t>Ep</t>
  </si>
  <si>
    <t>Ip</t>
  </si>
  <si>
    <t>Ipmin</t>
  </si>
  <si>
    <t>Epmax</t>
  </si>
  <si>
    <t>AC</t>
  </si>
  <si>
    <t>k2Ep</t>
  </si>
  <si>
    <t>k2AC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</si>
</sst>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7">
    <font>
      <sz val="10"/>
      <name val="Arial"/>
      <family val="2"/>
    </font>
    <font>
      <sz val="10"/>
      <name val="ＭＳ ゴシック"/>
      <family val="3"/>
    </font>
    <font>
      <sz val="10"/>
      <name val="ＭＳ Ｐゴシック"/>
      <family val="3"/>
    </font>
    <font>
      <sz val="10"/>
      <color indexed="10"/>
      <name val="Arial"/>
      <family val="2"/>
    </font>
    <font>
      <b/>
      <sz val="10.75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2" borderId="0" xfId="0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12AX7 Load line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'12AX7single改造案'!$B$1</c:f>
              <c:strCache>
                <c:ptCount val="1"/>
                <c:pt idx="0">
                  <c:v>12AX7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'12AX7single改造案'!$C$13:$C$23</c:f>
              <c:numCache>
                <c:ptCount val="11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</c:numCache>
            </c:numRef>
          </c:xVal>
          <c:yVal>
            <c:numRef>
              <c:f>'12AX7single改造案'!$D$13:$D$23</c:f>
              <c:numCache>
                <c:ptCount val="11"/>
                <c:pt idx="0">
                  <c:v>0.7296976744186046</c:v>
                </c:pt>
                <c:pt idx="1">
                  <c:v>0.6134186046511627</c:v>
                </c:pt>
                <c:pt idx="2">
                  <c:v>0.49713953488372087</c:v>
                </c:pt>
                <c:pt idx="3">
                  <c:v>0.380860465116279</c:v>
                </c:pt>
                <c:pt idx="4">
                  <c:v>0.2645813953488372</c:v>
                </c:pt>
                <c:pt idx="5">
                  <c:v>0.1483023255813953</c:v>
                </c:pt>
                <c:pt idx="6">
                  <c:v>0.03202325581395345</c:v>
                </c:pt>
                <c:pt idx="7">
                  <c:v>-0.08425581395348841</c:v>
                </c:pt>
                <c:pt idx="8">
                  <c:v>-0.20053488372093028</c:v>
                </c:pt>
                <c:pt idx="9">
                  <c:v>-0.31681395348837216</c:v>
                </c:pt>
                <c:pt idx="10">
                  <c:v>-0.433093023255814</c:v>
                </c:pt>
              </c:numCache>
            </c:numRef>
          </c:yVal>
          <c:smooth val="1"/>
        </c:ser>
        <c:ser>
          <c:idx val="1"/>
          <c:order val="1"/>
          <c:tx>
            <c:v>Power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'12AX7single改造案'!$G$13:$G$35</c:f>
              <c:numCache>
                <c:ptCount val="23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100</c:v>
                </c:pt>
                <c:pt idx="8">
                  <c:v>140</c:v>
                </c:pt>
                <c:pt idx="9">
                  <c:v>180</c:v>
                </c:pt>
                <c:pt idx="10">
                  <c:v>250</c:v>
                </c:pt>
                <c:pt idx="11">
                  <c:v>300</c:v>
                </c:pt>
                <c:pt idx="12">
                  <c:v>350</c:v>
                </c:pt>
                <c:pt idx="13">
                  <c:v>400</c:v>
                </c:pt>
                <c:pt idx="14">
                  <c:v>450</c:v>
                </c:pt>
                <c:pt idx="15">
                  <c:v>500</c:v>
                </c:pt>
                <c:pt idx="16">
                  <c:v>550</c:v>
                </c:pt>
                <c:pt idx="17">
                  <c:v>600</c:v>
                </c:pt>
                <c:pt idx="18">
                  <c:v>650</c:v>
                </c:pt>
                <c:pt idx="19">
                  <c:v>700</c:v>
                </c:pt>
                <c:pt idx="20">
                  <c:v>750</c:v>
                </c:pt>
                <c:pt idx="21">
                  <c:v>800</c:v>
                </c:pt>
                <c:pt idx="22">
                  <c:v>850</c:v>
                </c:pt>
              </c:numCache>
            </c:numRef>
          </c:xVal>
          <c:yVal>
            <c:numRef>
              <c:f>'12AX7single改造案'!$H$13:$H$35</c:f>
              <c:numCache>
                <c:ptCount val="23"/>
                <c:pt idx="0">
                  <c:v>100</c:v>
                </c:pt>
                <c:pt idx="1">
                  <c:v>50</c:v>
                </c:pt>
                <c:pt idx="2">
                  <c:v>33.333333333333336</c:v>
                </c:pt>
                <c:pt idx="3">
                  <c:v>25</c:v>
                </c:pt>
                <c:pt idx="4">
                  <c:v>20</c:v>
                </c:pt>
                <c:pt idx="5">
                  <c:v>16.666666666666668</c:v>
                </c:pt>
                <c:pt idx="6">
                  <c:v>14.285714285714285</c:v>
                </c:pt>
                <c:pt idx="7">
                  <c:v>10</c:v>
                </c:pt>
                <c:pt idx="8">
                  <c:v>7.142857142857142</c:v>
                </c:pt>
                <c:pt idx="9">
                  <c:v>5.555555555555555</c:v>
                </c:pt>
                <c:pt idx="10">
                  <c:v>4</c:v>
                </c:pt>
                <c:pt idx="11">
                  <c:v>3.3333333333333335</c:v>
                </c:pt>
                <c:pt idx="12">
                  <c:v>2.857142857142857</c:v>
                </c:pt>
                <c:pt idx="13">
                  <c:v>2.5</c:v>
                </c:pt>
                <c:pt idx="14">
                  <c:v>2.2222222222222223</c:v>
                </c:pt>
                <c:pt idx="15">
                  <c:v>2</c:v>
                </c:pt>
                <c:pt idx="16">
                  <c:v>1.8181818181818181</c:v>
                </c:pt>
                <c:pt idx="17">
                  <c:v>1.6666666666666667</c:v>
                </c:pt>
                <c:pt idx="18">
                  <c:v>1.5384615384615385</c:v>
                </c:pt>
                <c:pt idx="19">
                  <c:v>1.4285714285714286</c:v>
                </c:pt>
                <c:pt idx="20">
                  <c:v>1.3333333333333333</c:v>
                </c:pt>
                <c:pt idx="21">
                  <c:v>1.25</c:v>
                </c:pt>
                <c:pt idx="22">
                  <c:v>1.176470588235294</c:v>
                </c:pt>
              </c:numCache>
            </c:numRef>
          </c:yVal>
          <c:smooth val="1"/>
        </c:ser>
        <c:ser>
          <c:idx val="2"/>
          <c:order val="2"/>
          <c:tx>
            <c:v>Point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'12AX7single改造案'!$C$5</c:f>
              <c:numCache>
                <c:ptCount val="1"/>
                <c:pt idx="0">
                  <c:v>119.4</c:v>
                </c:pt>
              </c:numCache>
            </c:numRef>
          </c:xVal>
          <c:yVal>
            <c:numRef>
              <c:f>'12AX7single改造案'!$C$6</c:f>
              <c:numCache>
                <c:ptCount val="1"/>
                <c:pt idx="0">
                  <c:v>0.455</c:v>
                </c:pt>
              </c:numCache>
            </c:numRef>
          </c:yVal>
          <c:smooth val="1"/>
        </c:ser>
        <c:ser>
          <c:idx val="3"/>
          <c:order val="3"/>
          <c:tx>
            <c:v>bios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'12AX7single改造案'!$K$13:$K$14</c:f>
              <c:numCache>
                <c:ptCount val="2"/>
                <c:pt idx="0">
                  <c:v>80</c:v>
                </c:pt>
                <c:pt idx="1">
                  <c:v>160</c:v>
                </c:pt>
              </c:numCache>
            </c:numRef>
          </c:xVal>
          <c:yVal>
            <c:numRef>
              <c:f>'12AX7single改造案'!$L$13:$L$14</c:f>
              <c:numCache>
                <c:ptCount val="2"/>
                <c:pt idx="0">
                  <c:v>0.5436511627906976</c:v>
                </c:pt>
                <c:pt idx="1">
                  <c:v>0.35760465116279067</c:v>
                </c:pt>
              </c:numCache>
            </c:numRef>
          </c:yVal>
          <c:smooth val="1"/>
        </c:ser>
        <c:ser>
          <c:idx val="4"/>
          <c:order val="4"/>
          <c:tx>
            <c:v>ACPower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'12AX7single改造案'!$K$17:$K$18</c:f>
              <c:numCache>
                <c:ptCount val="2"/>
                <c:pt idx="0">
                  <c:v>87</c:v>
                </c:pt>
                <c:pt idx="1">
                  <c:v>154</c:v>
                </c:pt>
              </c:numCache>
            </c:numRef>
          </c:xVal>
          <c:yVal>
            <c:numRef>
              <c:f>'12AX7single改造案'!$L$17:$L$18</c:f>
              <c:numCache>
                <c:ptCount val="2"/>
                <c:pt idx="0">
                  <c:v>0.6285306553911205</c:v>
                </c:pt>
                <c:pt idx="1">
                  <c:v>0.2696863988724455</c:v>
                </c:pt>
              </c:numCache>
            </c:numRef>
          </c:yVal>
          <c:smooth val="1"/>
        </c:ser>
        <c:ser>
          <c:idx val="5"/>
          <c:order val="5"/>
          <c:tx>
            <c:v>AC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'12AX7single改造案'!$C$27:$C$37</c:f>
              <c:numCache>
                <c:ptCount val="11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</c:numCache>
            </c:numRef>
          </c:xVal>
          <c:yVal>
            <c:numRef>
              <c:f>'12AX7single改造案'!$D$27:$D$37</c:f>
              <c:numCache>
                <c:ptCount val="11"/>
                <c:pt idx="0">
                  <c:v>1.094492600422833</c:v>
                </c:pt>
                <c:pt idx="1">
                  <c:v>0.8266983791402396</c:v>
                </c:pt>
                <c:pt idx="2">
                  <c:v>0.5589041578576462</c:v>
                </c:pt>
                <c:pt idx="3">
                  <c:v>0.2911099365750529</c:v>
                </c:pt>
                <c:pt idx="4">
                  <c:v>0.02331571529245946</c:v>
                </c:pt>
                <c:pt idx="5">
                  <c:v>-0.24447850599013377</c:v>
                </c:pt>
                <c:pt idx="6">
                  <c:v>-0.5122727272727272</c:v>
                </c:pt>
                <c:pt idx="7">
                  <c:v>-0.7800669485553204</c:v>
                </c:pt>
                <c:pt idx="8">
                  <c:v>-1.047861169837914</c:v>
                </c:pt>
                <c:pt idx="9">
                  <c:v>-1.3156553911205071</c:v>
                </c:pt>
                <c:pt idx="10">
                  <c:v>-1.5834496124031006</c:v>
                </c:pt>
              </c:numCache>
            </c:numRef>
          </c:yVal>
          <c:smooth val="1"/>
        </c:ser>
        <c:axId val="22838830"/>
        <c:axId val="4222879"/>
      </c:scatterChart>
      <c:valAx>
        <c:axId val="22838830"/>
        <c:scaling>
          <c:orientation val="minMax"/>
          <c:max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Ep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22879"/>
        <c:crosses val="autoZero"/>
        <c:crossBetween val="midCat"/>
        <c:dispUnits/>
      </c:valAx>
      <c:valAx>
        <c:axId val="4222879"/>
        <c:scaling>
          <c:orientation val="minMax"/>
          <c:max val="3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838830"/>
        <c:crosses val="autoZero"/>
        <c:crossBetween val="midCat"/>
        <c:dispUnits/>
      </c:valAx>
      <c:spPr>
        <a:blipFill>
          <a:blip r:embed="rId1"/>
          <a:srcRect/>
          <a:stretch>
            <a:fillRect/>
          </a:stretch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457200</xdr:colOff>
      <xdr:row>4</xdr:row>
      <xdr:rowOff>114300</xdr:rowOff>
    </xdr:from>
    <xdr:to>
      <xdr:col>19</xdr:col>
      <xdr:colOff>390525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8362950" y="762000"/>
        <a:ext cx="42005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7"/>
  <sheetViews>
    <sheetView tabSelected="1" workbookViewId="0" topLeftCell="A7">
      <selection activeCell="D37" sqref="D37"/>
    </sheetView>
  </sheetViews>
  <sheetFormatPr defaultColWidth="9.140625" defaultRowHeight="12.75"/>
  <cols>
    <col min="1" max="1" width="4.00390625" style="0" customWidth="1"/>
    <col min="2" max="2" width="23.140625" style="1" customWidth="1"/>
    <col min="3" max="3" width="6.57421875" style="0" customWidth="1"/>
    <col min="5" max="5" width="4.421875" style="0" customWidth="1"/>
    <col min="6" max="6" width="16.421875" style="0" customWidth="1"/>
  </cols>
  <sheetData>
    <row r="1" spans="2:4" ht="12.75">
      <c r="B1" s="1" t="s">
        <v>18</v>
      </c>
      <c r="D1" t="s">
        <v>0</v>
      </c>
    </row>
    <row r="2" ht="12.75">
      <c r="B2" s="1" t="s">
        <v>19</v>
      </c>
    </row>
    <row r="3" spans="2:3" ht="12.75">
      <c r="B3" s="1" t="s">
        <v>20</v>
      </c>
      <c r="C3">
        <f>C4*330/(C4+330)</f>
        <v>186.71052631578948</v>
      </c>
    </row>
    <row r="4" spans="2:11" ht="12.75">
      <c r="B4" s="1" t="s">
        <v>21</v>
      </c>
      <c r="C4" s="2">
        <v>430</v>
      </c>
      <c r="D4" t="s">
        <v>22</v>
      </c>
      <c r="F4" s="3" t="s">
        <v>1</v>
      </c>
      <c r="G4" s="2"/>
      <c r="H4" t="s">
        <v>2</v>
      </c>
      <c r="J4" s="3" t="s">
        <v>23</v>
      </c>
      <c r="K4" s="2">
        <v>100</v>
      </c>
    </row>
    <row r="5" spans="2:12" ht="12.75">
      <c r="B5" s="1" t="s">
        <v>24</v>
      </c>
      <c r="C5" s="2">
        <v>119.4</v>
      </c>
      <c r="D5" t="s">
        <v>25</v>
      </c>
      <c r="F5" s="3" t="s">
        <v>3</v>
      </c>
      <c r="G5">
        <f>$C$8-$C$11</f>
        <v>313.77</v>
      </c>
      <c r="J5" s="3" t="s">
        <v>26</v>
      </c>
      <c r="K5" s="2">
        <v>80</v>
      </c>
      <c r="L5" s="3" t="s">
        <v>27</v>
      </c>
    </row>
    <row r="6" spans="2:11" ht="12.75">
      <c r="B6" s="1" t="s">
        <v>28</v>
      </c>
      <c r="C6" s="2">
        <v>0.455</v>
      </c>
      <c r="D6" t="s">
        <v>2</v>
      </c>
      <c r="F6" t="s">
        <v>4</v>
      </c>
      <c r="G6" s="2">
        <v>1</v>
      </c>
      <c r="H6" t="s">
        <v>5</v>
      </c>
      <c r="J6" s="3" t="s">
        <v>29</v>
      </c>
      <c r="K6">
        <f>(K4*C3)/(C3+K5)</f>
        <v>70.00493339911198</v>
      </c>
    </row>
    <row r="7" spans="2:6" ht="12.75">
      <c r="B7" s="1" t="s">
        <v>30</v>
      </c>
      <c r="C7" s="4">
        <f>($C$11/$G$8*1000)-$G$4</f>
        <v>0.45555555555555555</v>
      </c>
      <c r="D7" t="s">
        <v>2</v>
      </c>
      <c r="F7" t="s">
        <v>6</v>
      </c>
    </row>
    <row r="8" spans="2:9" ht="12.75">
      <c r="B8" s="1" t="s">
        <v>7</v>
      </c>
      <c r="C8" s="2">
        <v>315</v>
      </c>
      <c r="D8" t="s">
        <v>25</v>
      </c>
      <c r="F8" s="3" t="s">
        <v>8</v>
      </c>
      <c r="G8" s="5">
        <v>2700</v>
      </c>
      <c r="H8" s="3" t="s">
        <v>9</v>
      </c>
      <c r="I8">
        <f>C11/G8</f>
        <v>0.00045555555555555556</v>
      </c>
    </row>
    <row r="9" spans="2:8" ht="12.75">
      <c r="B9" s="1" t="s">
        <v>10</v>
      </c>
      <c r="C9" s="4">
        <f>C8-(C6*C4)</f>
        <v>119.35</v>
      </c>
      <c r="D9" t="s">
        <v>11</v>
      </c>
      <c r="F9" s="3" t="s">
        <v>12</v>
      </c>
      <c r="G9" s="2">
        <f>-C11</f>
        <v>-1.23</v>
      </c>
      <c r="H9" t="s">
        <v>13</v>
      </c>
    </row>
    <row r="10" spans="2:7" ht="12.75">
      <c r="B10" s="1" t="s">
        <v>14</v>
      </c>
      <c r="C10">
        <v>315</v>
      </c>
      <c r="D10" t="s">
        <v>11</v>
      </c>
      <c r="F10" s="3"/>
      <c r="G10" s="2"/>
    </row>
    <row r="11" spans="2:11" ht="12.75">
      <c r="B11" s="1" t="s">
        <v>15</v>
      </c>
      <c r="C11" s="2">
        <v>1.23</v>
      </c>
      <c r="D11" t="s">
        <v>11</v>
      </c>
      <c r="J11">
        <f>1/1.42</f>
        <v>0.7042253521126761</v>
      </c>
      <c r="K11" t="s">
        <v>31</v>
      </c>
    </row>
    <row r="12" spans="3:12" ht="12.75">
      <c r="C12" t="s">
        <v>16</v>
      </c>
      <c r="D12" t="s">
        <v>17</v>
      </c>
      <c r="G12" t="s">
        <v>16</v>
      </c>
      <c r="H12" t="s">
        <v>17</v>
      </c>
      <c r="K12" s="3" t="s">
        <v>32</v>
      </c>
      <c r="L12" s="3" t="s">
        <v>33</v>
      </c>
    </row>
    <row r="13" spans="3:12" ht="12.75">
      <c r="C13">
        <v>0</v>
      </c>
      <c r="D13">
        <f aca="true" t="shared" si="0" ref="D13:D23">(-$C13+$G$5)/$C$4</f>
        <v>0.7296976744186046</v>
      </c>
      <c r="G13">
        <v>10</v>
      </c>
      <c r="H13">
        <f aca="true" t="shared" si="1" ref="H13:H35">$G$6/$G13*1000</f>
        <v>100</v>
      </c>
      <c r="J13" s="3" t="s">
        <v>34</v>
      </c>
      <c r="K13" s="2">
        <v>80</v>
      </c>
      <c r="L13">
        <f>(-$K13+$G$5)/$C$4</f>
        <v>0.5436511627906976</v>
      </c>
    </row>
    <row r="14" spans="3:12" ht="12.75">
      <c r="C14">
        <v>50</v>
      </c>
      <c r="D14">
        <f t="shared" si="0"/>
        <v>0.6134186046511627</v>
      </c>
      <c r="G14">
        <v>20</v>
      </c>
      <c r="H14">
        <f t="shared" si="1"/>
        <v>50</v>
      </c>
      <c r="J14" s="3" t="s">
        <v>35</v>
      </c>
      <c r="K14" s="2">
        <v>160</v>
      </c>
      <c r="L14">
        <f>(-$K14+$G$5)/$C$4</f>
        <v>0.35760465116279067</v>
      </c>
    </row>
    <row r="15" spans="3:11" ht="12.75">
      <c r="C15">
        <v>100</v>
      </c>
      <c r="D15">
        <f t="shared" si="0"/>
        <v>0.49713953488372087</v>
      </c>
      <c r="G15">
        <v>30</v>
      </c>
      <c r="H15">
        <f t="shared" si="1"/>
        <v>33.333333333333336</v>
      </c>
      <c r="J15" s="3"/>
      <c r="K15">
        <f>K14-K13</f>
        <v>80</v>
      </c>
    </row>
    <row r="16" spans="3:11" ht="12.75">
      <c r="C16">
        <v>150</v>
      </c>
      <c r="D16">
        <f t="shared" si="0"/>
        <v>0.380860465116279</v>
      </c>
      <c r="G16">
        <v>40</v>
      </c>
      <c r="H16">
        <f t="shared" si="1"/>
        <v>25</v>
      </c>
      <c r="J16" s="3" t="s">
        <v>36</v>
      </c>
      <c r="K16">
        <f>K15/1.41</f>
        <v>56.73758865248227</v>
      </c>
    </row>
    <row r="17" spans="3:12" ht="12.75">
      <c r="C17">
        <v>200</v>
      </c>
      <c r="D17">
        <f t="shared" si="0"/>
        <v>0.2645813953488372</v>
      </c>
      <c r="G17">
        <v>50</v>
      </c>
      <c r="H17">
        <f t="shared" si="1"/>
        <v>20</v>
      </c>
      <c r="J17" s="3" t="s">
        <v>34</v>
      </c>
      <c r="K17" s="2">
        <v>87</v>
      </c>
      <c r="L17">
        <f>-$K17/$C$3+($C$6+($C$5)/$C$3)</f>
        <v>0.6285306553911205</v>
      </c>
    </row>
    <row r="18" spans="3:12" ht="12.75">
      <c r="C18">
        <v>250</v>
      </c>
      <c r="D18">
        <f t="shared" si="0"/>
        <v>0.1483023255813953</v>
      </c>
      <c r="G18">
        <v>60</v>
      </c>
      <c r="H18">
        <f t="shared" si="1"/>
        <v>16.666666666666668</v>
      </c>
      <c r="J18" s="3" t="s">
        <v>35</v>
      </c>
      <c r="K18" s="2">
        <v>154</v>
      </c>
      <c r="L18">
        <f>-$K18/$C$3+($C$6+($C$5)/$C$3)</f>
        <v>0.2696863988724455</v>
      </c>
    </row>
    <row r="19" spans="3:11" ht="12.75">
      <c r="C19">
        <v>300</v>
      </c>
      <c r="D19">
        <f t="shared" si="0"/>
        <v>0.03202325581395345</v>
      </c>
      <c r="G19">
        <v>70</v>
      </c>
      <c r="H19">
        <f t="shared" si="1"/>
        <v>14.285714285714285</v>
      </c>
      <c r="K19">
        <f>K18-K17</f>
        <v>67</v>
      </c>
    </row>
    <row r="20" spans="3:11" ht="12.75">
      <c r="C20">
        <v>350</v>
      </c>
      <c r="D20">
        <f t="shared" si="0"/>
        <v>-0.08425581395348841</v>
      </c>
      <c r="G20">
        <v>100</v>
      </c>
      <c r="H20">
        <f t="shared" si="1"/>
        <v>10</v>
      </c>
      <c r="K20">
        <f>K19/1.41</f>
        <v>47.5177304964539</v>
      </c>
    </row>
    <row r="21" spans="3:12" ht="12.75">
      <c r="C21">
        <v>400</v>
      </c>
      <c r="D21">
        <f t="shared" si="0"/>
        <v>-0.20053488372093028</v>
      </c>
      <c r="G21">
        <v>140</v>
      </c>
      <c r="H21">
        <f t="shared" si="1"/>
        <v>7.142857142857142</v>
      </c>
      <c r="J21" s="3" t="s">
        <v>37</v>
      </c>
      <c r="K21">
        <f>(0.5*(K14+K13)-$C$5)/(K14-K13)*100</f>
        <v>0.7499999999999929</v>
      </c>
      <c r="L21" s="3"/>
    </row>
    <row r="22" spans="3:11" ht="12.75">
      <c r="C22">
        <v>450</v>
      </c>
      <c r="D22">
        <f t="shared" si="0"/>
        <v>-0.31681395348837216</v>
      </c>
      <c r="G22">
        <v>180</v>
      </c>
      <c r="H22">
        <f t="shared" si="1"/>
        <v>5.555555555555555</v>
      </c>
      <c r="J22" s="3" t="s">
        <v>38</v>
      </c>
      <c r="K22">
        <f>(0.5*(K18+K17)-$C$5)/(K18-K17)*100</f>
        <v>1.641791044776111</v>
      </c>
    </row>
    <row r="23" spans="3:12" ht="12.75">
      <c r="C23">
        <v>500</v>
      </c>
      <c r="D23">
        <f t="shared" si="0"/>
        <v>-0.433093023255814</v>
      </c>
      <c r="G23">
        <v>250</v>
      </c>
      <c r="H23">
        <f t="shared" si="1"/>
        <v>4</v>
      </c>
      <c r="I23" s="3" t="s">
        <v>39</v>
      </c>
      <c r="K23" s="3" t="s">
        <v>40</v>
      </c>
      <c r="L23" s="3" t="s">
        <v>41</v>
      </c>
    </row>
    <row r="24" spans="7:12" ht="12.75">
      <c r="G24">
        <v>300</v>
      </c>
      <c r="H24">
        <f t="shared" si="1"/>
        <v>3.3333333333333335</v>
      </c>
      <c r="J24" s="3" t="s">
        <v>42</v>
      </c>
      <c r="K24" s="2">
        <v>41</v>
      </c>
      <c r="L24">
        <f>(-$K24+$G$5)/$C$4</f>
        <v>0.6343488372093022</v>
      </c>
    </row>
    <row r="25" spans="7:12" ht="12.75">
      <c r="G25">
        <v>350</v>
      </c>
      <c r="H25">
        <f t="shared" si="1"/>
        <v>2.857142857142857</v>
      </c>
      <c r="J25" s="3" t="s">
        <v>43</v>
      </c>
      <c r="K25" s="2">
        <v>201</v>
      </c>
      <c r="L25">
        <f>(-$K25+$G$5)/$C$4</f>
        <v>0.26225581395348835</v>
      </c>
    </row>
    <row r="26" spans="3:11" ht="12.75">
      <c r="C26" t="s">
        <v>16</v>
      </c>
      <c r="D26" t="s">
        <v>17</v>
      </c>
      <c r="G26">
        <v>400</v>
      </c>
      <c r="H26">
        <f t="shared" si="1"/>
        <v>2.5</v>
      </c>
      <c r="J26" s="3"/>
      <c r="K26">
        <f>K25-K24</f>
        <v>160</v>
      </c>
    </row>
    <row r="27" spans="3:11" ht="12.75">
      <c r="C27">
        <v>0</v>
      </c>
      <c r="D27">
        <f aca="true" t="shared" si="2" ref="D27:D37">-$C27/$C$3+($C$6+($C$5)/$C$3)</f>
        <v>1.094492600422833</v>
      </c>
      <c r="G27">
        <v>450</v>
      </c>
      <c r="H27">
        <f t="shared" si="1"/>
        <v>2.2222222222222223</v>
      </c>
      <c r="J27" s="3" t="s">
        <v>44</v>
      </c>
      <c r="K27">
        <f>K26/1.41</f>
        <v>113.47517730496455</v>
      </c>
    </row>
    <row r="28" spans="3:12" ht="12.75">
      <c r="C28">
        <v>50</v>
      </c>
      <c r="D28">
        <f t="shared" si="2"/>
        <v>0.8266983791402396</v>
      </c>
      <c r="G28">
        <v>500</v>
      </c>
      <c r="H28">
        <f t="shared" si="1"/>
        <v>2</v>
      </c>
      <c r="J28" s="3" t="s">
        <v>42</v>
      </c>
      <c r="K28" s="2">
        <v>53</v>
      </c>
      <c r="L28">
        <f>-$K28/$C$3+($C$6+($C$5)/$C$3)</f>
        <v>0.8106307258632841</v>
      </c>
    </row>
    <row r="29" spans="3:12" ht="12.75">
      <c r="C29">
        <v>100</v>
      </c>
      <c r="D29">
        <f t="shared" si="2"/>
        <v>0.5589041578576462</v>
      </c>
      <c r="G29">
        <v>550</v>
      </c>
      <c r="H29">
        <f t="shared" si="1"/>
        <v>1.8181818181818181</v>
      </c>
      <c r="J29" s="3" t="s">
        <v>43</v>
      </c>
      <c r="K29" s="2">
        <v>181</v>
      </c>
      <c r="L29">
        <f>-$K29/$C$3+($C$6+($C$5)/$C$3)</f>
        <v>0.12507751937984501</v>
      </c>
    </row>
    <row r="30" spans="3:11" ht="12.75">
      <c r="C30">
        <v>150</v>
      </c>
      <c r="D30">
        <f t="shared" si="2"/>
        <v>0.2911099365750529</v>
      </c>
      <c r="G30">
        <v>600</v>
      </c>
      <c r="H30">
        <f t="shared" si="1"/>
        <v>1.6666666666666667</v>
      </c>
      <c r="K30">
        <f>K29-K28</f>
        <v>128</v>
      </c>
    </row>
    <row r="31" spans="3:11" ht="12.75">
      <c r="C31">
        <v>200</v>
      </c>
      <c r="D31">
        <f t="shared" si="2"/>
        <v>0.02331571529245946</v>
      </c>
      <c r="G31">
        <v>650</v>
      </c>
      <c r="H31">
        <f t="shared" si="1"/>
        <v>1.5384615384615385</v>
      </c>
      <c r="K31">
        <f>K30/1.41</f>
        <v>90.78014184397163</v>
      </c>
    </row>
    <row r="32" spans="3:11" ht="12.75">
      <c r="C32">
        <v>250</v>
      </c>
      <c r="D32">
        <f t="shared" si="2"/>
        <v>-0.24447850599013377</v>
      </c>
      <c r="G32">
        <v>700</v>
      </c>
      <c r="H32">
        <f t="shared" si="1"/>
        <v>1.4285714285714286</v>
      </c>
      <c r="J32" s="3" t="s">
        <v>45</v>
      </c>
      <c r="K32">
        <f>(0.5*(K25+K24)-$C$5)/(K25-K24)*100</f>
        <v>0.9999999999999963</v>
      </c>
    </row>
    <row r="33" spans="3:11" ht="12.75">
      <c r="C33">
        <v>300</v>
      </c>
      <c r="D33">
        <f t="shared" si="2"/>
        <v>-0.5122727272727272</v>
      </c>
      <c r="G33">
        <v>750</v>
      </c>
      <c r="H33">
        <f t="shared" si="1"/>
        <v>1.3333333333333333</v>
      </c>
      <c r="J33" s="3" t="s">
        <v>46</v>
      </c>
      <c r="K33">
        <f>(0.5*(K29+K28)-$C$5)/(K29-K28)*100</f>
        <v>-1.8750000000000044</v>
      </c>
    </row>
    <row r="34" spans="3:8" ht="12.75">
      <c r="C34">
        <v>350</v>
      </c>
      <c r="D34">
        <f t="shared" si="2"/>
        <v>-0.7800669485553204</v>
      </c>
      <c r="G34">
        <v>800</v>
      </c>
      <c r="H34">
        <f t="shared" si="1"/>
        <v>1.25</v>
      </c>
    </row>
    <row r="35" spans="3:8" ht="12.75">
      <c r="C35">
        <v>400</v>
      </c>
      <c r="D35">
        <f t="shared" si="2"/>
        <v>-1.047861169837914</v>
      </c>
      <c r="G35">
        <v>850</v>
      </c>
      <c r="H35">
        <f t="shared" si="1"/>
        <v>1.176470588235294</v>
      </c>
    </row>
    <row r="36" spans="3:4" ht="12.75">
      <c r="C36">
        <v>450</v>
      </c>
      <c r="D36">
        <f t="shared" si="2"/>
        <v>-1.3156553911205071</v>
      </c>
    </row>
    <row r="37" spans="3:4" ht="12.75">
      <c r="C37">
        <v>500</v>
      </c>
      <c r="D37">
        <f t="shared" si="2"/>
        <v>-1.5834496124031006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kanari</dc:creator>
  <cp:keywords/>
  <dc:description/>
  <cp:lastModifiedBy>kanari</cp:lastModifiedBy>
  <dcterms:created xsi:type="dcterms:W3CDTF">2008-05-11T07:46:55Z</dcterms:created>
  <dcterms:modified xsi:type="dcterms:W3CDTF">2008-05-11T07:49:03Z</dcterms:modified>
  <cp:category/>
  <cp:version/>
  <cp:contentType/>
  <cp:contentStatus/>
</cp:coreProperties>
</file>